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4 Проект корректировки 25-27 (район) сентябрь\Проект Решения\"/>
    </mc:Choice>
  </mc:AlternateContent>
  <bookViews>
    <workbookView xWindow="0" yWindow="0" windowWidth="28800" windowHeight="11925" tabRatio="500"/>
  </bookViews>
  <sheets>
    <sheet name="на 2025 год" sheetId="1" r:id="rId1"/>
  </sheets>
  <definedNames>
    <definedName name="Print_Area_0" localSheetId="0">'на 2025 год'!$A$8:$O$22</definedName>
    <definedName name="_xlnm.Print_Titles" localSheetId="0">'на 2025 год'!$10:$12</definedName>
    <definedName name="_xlnm.Print_Area" localSheetId="0">'на 2025 год'!$A$1:$O$21</definedName>
  </definedNames>
  <calcPr calcId="162913" iterate="1"/>
</workbook>
</file>

<file path=xl/calcChain.xml><?xml version="1.0" encoding="utf-8"?>
<calcChain xmlns="http://schemas.openxmlformats.org/spreadsheetml/2006/main">
  <c r="D19" i="1" l="1"/>
  <c r="D17" i="1" l="1"/>
  <c r="D18" i="1"/>
  <c r="D16" i="1"/>
  <c r="D14" i="1"/>
  <c r="D15" i="1"/>
  <c r="O15" i="1" l="1"/>
  <c r="O16" i="1"/>
  <c r="O17" i="1"/>
  <c r="O18" i="1"/>
  <c r="O19" i="1"/>
  <c r="O14" i="1"/>
  <c r="O13" i="1"/>
  <c r="L20" i="1"/>
  <c r="G20" i="1"/>
  <c r="M15" i="1"/>
  <c r="M20" i="1" s="1"/>
  <c r="K17" i="1" l="1"/>
  <c r="K16" i="1"/>
  <c r="K18" i="1"/>
  <c r="K19" i="1"/>
  <c r="K15" i="1"/>
  <c r="E20" i="1" l="1"/>
  <c r="N20" i="1" l="1"/>
  <c r="K20" i="1"/>
  <c r="I20" i="1"/>
  <c r="H20" i="1"/>
  <c r="F20" i="1"/>
  <c r="C20" i="1"/>
  <c r="O20" i="1"/>
  <c r="D20" i="1" l="1"/>
  <c r="J20" i="1"/>
</calcChain>
</file>

<file path=xl/sharedStrings.xml><?xml version="1.0" encoding="utf-8"?>
<sst xmlns="http://schemas.openxmlformats.org/spreadsheetml/2006/main" count="35" uniqueCount="34">
  <si>
    <t>(рублей)</t>
  </si>
  <si>
    <t>№ п/п</t>
  </si>
  <si>
    <t>Сумма на год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</si>
  <si>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</si>
  <si>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</si>
  <si>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</si>
  <si>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</si>
  <si>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</si>
  <si>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</si>
  <si>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Субвенции </t>
  </si>
  <si>
    <t>к решению Думы Белоярского района</t>
  </si>
  <si>
    <t>ПРИЛОЖЕНИЕ 20</t>
  </si>
  <si>
    <t>Р А С П Р Е Д Е Л Е Н И Е 
межбюджетных трансфертов  бюджетам поселений Белоярского района на 2025 год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</si>
  <si>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</si>
  <si>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</si>
  <si>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</si>
  <si>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</si>
  <si>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Иные межбюджетные трансферты </t>
  </si>
  <si>
    <t xml:space="preserve"> для обеспечения сбалансирован-ности бюджетов поселений </t>
  </si>
  <si>
    <t xml:space="preserve">Наименование поселения </t>
  </si>
  <si>
    <t xml:space="preserve">Дотации на выравнивание  бюджетной обеспеченности поселений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</si>
  <si>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</si>
  <si>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</si>
  <si>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</si>
  <si>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</si>
  <si>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</si>
  <si>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</si>
  <si>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</si>
  <si>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</si>
  <si>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 xml:space="preserve"> на реализацию инициативных проектов, отобранных по результатам конкурса</t>
  </si>
  <si>
    <t>на поощрение достижения наилучших показателей деятельности органов местного самоуправления поселений Белоярского района</t>
  </si>
  <si>
    <t>на реализацию полномочий в области строительства и жилищных отношений</t>
  </si>
  <si>
    <t xml:space="preserve">от      сентября 2025 года №    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</si>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</sst>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protection hidden="1"/>
    </xf>
    <xf numFmtId="0" fontId="4" fillId="0" borderId="1" xfId="1" applyFont="1" applyBorder="1" applyAlignment="1" applyProtection="1">
      <alignment horizontal="left"/>
      <protection hidden="1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3" xfId="1" applyFont="1" applyBorder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/>
    <xf numFmtId="164" fontId="7" fillId="0" borderId="1" xfId="1" applyNumberFormat="1" applyFont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center" vertical="top" wrapText="1"/>
      <protection hidden="1"/>
    </xf>
    <xf numFmtId="0" fontId="6" fillId="0" borderId="0" xfId="1" applyFont="1" applyBorder="1" applyAlignment="1" applyProtection="1">
      <alignment horizontal="right" wrapText="1"/>
      <protection hidden="1"/>
    </xf>
    <xf numFmtId="0" fontId="2" fillId="0" borderId="0" xfId="1" applyFont="1" applyBorder="1" applyAlignment="1" applyProtection="1">
      <alignment horizontal="center" vertical="top" wrapText="1"/>
      <protection hidden="1"/>
    </xf>
    <xf numFmtId="0" fontId="1" fillId="0" borderId="2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0" xfId="1" applyFont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1"/>
  <sheetViews>
    <sheetView showGridLines="0" tabSelected="1" view="pageBreakPreview" zoomScaleNormal="100" workbookViewId="0">
      <selection activeCell="Q5" sqref="Q5"/>
    </sheetView>
  </sheetViews>
  <sheetFormatPr defaultColWidth="9.28515625" defaultRowHeight="15" x14ac:dyDescent="0.25"/>
  <cols>
    <col min="1" max="1" width="5.7109375" style="1" customWidth="1"/>
    <col min="2" max="2" width="21" style="1" customWidth="1"/>
    <col min="3" max="3" width="16.85546875" style="1" customWidth="1"/>
    <col min="4" max="4" width="16" style="1" customWidth="1"/>
    <col min="5" max="5" width="27.42578125" style="1" customWidth="1"/>
    <col min="6" max="6" width="24.28515625" style="1" customWidth="1"/>
    <col min="7" max="7" width="16.85546875" style="1" customWidth="1"/>
    <col min="8" max="8" width="15.140625" style="1" customWidth="1"/>
    <col min="9" max="9" width="17.140625" style="1" customWidth="1"/>
    <col min="10" max="10" width="18.85546875" style="1" hidden="1" customWidth="1"/>
    <col min="11" max="11" width="15.85546875" style="1" customWidth="1"/>
    <col min="12" max="12" width="16.5703125" style="1" customWidth="1"/>
    <col min="13" max="13" width="16.7109375" style="1" customWidth="1"/>
    <col min="14" max="14" width="18.42578125" style="1" customWidth="1"/>
    <col min="15" max="15" width="15.140625" style="1" customWidth="1"/>
    <col min="16" max="260" width="9.140625" style="1" customWidth="1"/>
    <col min="261" max="1028" width="9.28515625" style="1"/>
  </cols>
  <sheetData>
    <row r="1" spans="1:16" ht="18.75" x14ac:dyDescent="0.3">
      <c r="F1" s="38" t="s">
        <v>33</v>
      </c>
      <c r="G1" s="38"/>
      <c r="H1" s="38"/>
      <c r="I1" s="38"/>
      <c r="J1" s="38"/>
      <c r="K1" s="38"/>
      <c r="L1" s="38"/>
      <c r="M1" s="38"/>
      <c r="N1" s="38"/>
      <c r="O1" s="38"/>
    </row>
    <row r="2" spans="1:16" ht="18.75" x14ac:dyDescent="0.3">
      <c r="F2" s="30" t="s">
        <v>10</v>
      </c>
      <c r="G2" s="30"/>
      <c r="H2" s="30"/>
      <c r="I2" s="30"/>
      <c r="J2" s="30"/>
      <c r="K2" s="30"/>
      <c r="L2" s="30"/>
      <c r="M2" s="30"/>
      <c r="N2" s="30"/>
      <c r="O2" s="30"/>
    </row>
    <row r="3" spans="1:16" ht="18.75" x14ac:dyDescent="0.3">
      <c r="F3" s="30" t="s">
        <v>32</v>
      </c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25"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6" ht="18" customHeight="1" x14ac:dyDescent="0.3">
      <c r="A5" s="2"/>
      <c r="B5" s="2"/>
      <c r="C5" s="2"/>
      <c r="D5" s="2"/>
      <c r="E5" s="2"/>
      <c r="F5" s="38" t="s">
        <v>11</v>
      </c>
      <c r="G5" s="38"/>
      <c r="H5" s="38"/>
      <c r="I5" s="38"/>
      <c r="J5" s="38"/>
      <c r="K5" s="38"/>
      <c r="L5" s="38"/>
      <c r="M5" s="38"/>
      <c r="N5" s="38"/>
      <c r="O5" s="38"/>
      <c r="P5" s="11"/>
    </row>
    <row r="6" spans="1:16" ht="20.25" customHeight="1" x14ac:dyDescent="0.3">
      <c r="A6" s="2"/>
      <c r="B6" s="2"/>
      <c r="C6" s="2"/>
      <c r="D6" s="2"/>
      <c r="E6" s="2"/>
      <c r="F6" s="30" t="s">
        <v>10</v>
      </c>
      <c r="G6" s="30"/>
      <c r="H6" s="30"/>
      <c r="I6" s="30"/>
      <c r="J6" s="30"/>
      <c r="K6" s="30"/>
      <c r="L6" s="30"/>
      <c r="M6" s="30"/>
      <c r="N6" s="30"/>
      <c r="O6" s="30"/>
      <c r="P6" s="11"/>
    </row>
    <row r="7" spans="1:16" ht="16.5" customHeight="1" x14ac:dyDescent="0.3">
      <c r="A7" s="2"/>
      <c r="B7" s="2"/>
      <c r="C7" s="2"/>
      <c r="D7" s="2"/>
      <c r="E7" s="2"/>
      <c r="F7" s="30" t="s">
        <v>16</v>
      </c>
      <c r="G7" s="30"/>
      <c r="H7" s="30"/>
      <c r="I7" s="30"/>
      <c r="J7" s="30"/>
      <c r="K7" s="30"/>
      <c r="L7" s="30"/>
      <c r="M7" s="30"/>
      <c r="N7" s="30"/>
      <c r="O7" s="30"/>
      <c r="P7" s="11"/>
    </row>
    <row r="8" spans="1:16" ht="41.25" customHeight="1" x14ac:dyDescent="0.25">
      <c r="A8" s="31" t="s">
        <v>12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11"/>
    </row>
    <row r="9" spans="1:16" ht="16.5" customHeight="1" x14ac:dyDescent="0.25">
      <c r="A9" s="3"/>
      <c r="B9" s="3"/>
      <c r="C9" s="3"/>
      <c r="D9" s="3"/>
      <c r="E9" s="3"/>
      <c r="F9" s="3"/>
      <c r="G9" s="3"/>
      <c r="H9" s="3"/>
      <c r="I9" s="3"/>
      <c r="J9" s="11"/>
      <c r="K9" s="11"/>
      <c r="L9" s="11"/>
      <c r="M9" s="11"/>
      <c r="N9" s="11"/>
      <c r="O9" s="12" t="s">
        <v>0</v>
      </c>
      <c r="P9" s="11"/>
    </row>
    <row r="10" spans="1:16" ht="26.25" customHeight="1" x14ac:dyDescent="0.25">
      <c r="A10" s="33" t="s">
        <v>1</v>
      </c>
      <c r="B10" s="33" t="s">
        <v>19</v>
      </c>
      <c r="C10" s="34" t="s">
        <v>20</v>
      </c>
      <c r="D10" s="35" t="s">
        <v>17</v>
      </c>
      <c r="E10" s="36"/>
      <c r="F10" s="36"/>
      <c r="G10" s="37"/>
      <c r="H10" s="35" t="s">
        <v>9</v>
      </c>
      <c r="I10" s="36"/>
      <c r="J10" s="36"/>
      <c r="K10" s="37"/>
      <c r="L10" s="35" t="s">
        <v>14</v>
      </c>
      <c r="M10" s="36"/>
      <c r="N10" s="37"/>
      <c r="O10" s="33" t="s">
        <v>2</v>
      </c>
      <c r="P10" s="13"/>
    </row>
    <row r="11" spans="1:16" ht="271.5" customHeight="1" x14ac:dyDescent="0.25">
      <c r="A11" s="33"/>
      <c r="B11" s="33"/>
      <c r="C11" s="34"/>
      <c r="D11" s="27" t="s">
        <v>18</v>
      </c>
      <c r="E11" s="25" t="s">
        <v>28</v>
      </c>
      <c r="F11" s="25" t="s">
        <v>3</v>
      </c>
      <c r="G11" s="25" t="s">
        <v>30</v>
      </c>
      <c r="H11" s="28" t="s">
        <v>6</v>
      </c>
      <c r="I11" s="28" t="s">
        <v>7</v>
      </c>
      <c r="J11" s="29" t="s">
        <v>8</v>
      </c>
      <c r="K11" s="29" t="s">
        <v>13</v>
      </c>
      <c r="L11" s="29" t="s">
        <v>31</v>
      </c>
      <c r="M11" s="29" t="s">
        <v>29</v>
      </c>
      <c r="N11" s="29" t="s">
        <v>15</v>
      </c>
      <c r="O11" s="33"/>
      <c r="P11" s="13"/>
    </row>
    <row r="12" spans="1:16" ht="15.75" customHeight="1" x14ac:dyDescent="0.25">
      <c r="A12" s="4">
        <v>1</v>
      </c>
      <c r="B12" s="4">
        <v>2</v>
      </c>
      <c r="C12" s="4">
        <v>3</v>
      </c>
      <c r="D12" s="4">
        <v>4</v>
      </c>
      <c r="E12" s="23">
        <v>5</v>
      </c>
      <c r="F12" s="4">
        <v>6</v>
      </c>
      <c r="G12" s="26">
        <v>7</v>
      </c>
      <c r="H12" s="15">
        <v>8</v>
      </c>
      <c r="I12" s="15">
        <v>9</v>
      </c>
      <c r="J12" s="15">
        <v>8</v>
      </c>
      <c r="K12" s="18">
        <v>10</v>
      </c>
      <c r="L12" s="26">
        <v>11</v>
      </c>
      <c r="M12" s="26">
        <v>12</v>
      </c>
      <c r="N12" s="20">
        <v>13</v>
      </c>
      <c r="O12" s="15">
        <v>14</v>
      </c>
      <c r="P12" s="13"/>
    </row>
    <row r="13" spans="1:16" ht="47.25" x14ac:dyDescent="0.25">
      <c r="A13" s="5">
        <v>1</v>
      </c>
      <c r="B13" s="22" t="s">
        <v>21</v>
      </c>
      <c r="C13" s="6">
        <v>48181600</v>
      </c>
      <c r="D13" s="19">
        <v>0</v>
      </c>
      <c r="E13" s="19">
        <v>61050000</v>
      </c>
      <c r="F13" s="7">
        <v>1375300</v>
      </c>
      <c r="G13" s="7">
        <v>0</v>
      </c>
      <c r="H13" s="19">
        <v>0</v>
      </c>
      <c r="I13" s="17">
        <v>0</v>
      </c>
      <c r="J13" s="16"/>
      <c r="K13" s="19">
        <v>0</v>
      </c>
      <c r="L13" s="19">
        <v>0</v>
      </c>
      <c r="M13" s="19">
        <v>0</v>
      </c>
      <c r="N13" s="19">
        <v>14598000</v>
      </c>
      <c r="O13" s="7">
        <f>C13+D13+F13+H13+J13+I13+K13+N136+E13+N13</f>
        <v>125204900</v>
      </c>
      <c r="P13" s="13"/>
    </row>
    <row r="14" spans="1:16" ht="31.5" x14ac:dyDescent="0.25">
      <c r="A14" s="5">
        <v>2</v>
      </c>
      <c r="B14" s="22" t="s">
        <v>22</v>
      </c>
      <c r="C14" s="6">
        <v>3614800</v>
      </c>
      <c r="D14" s="19">
        <f>2455893.52+845755.22+811220.93+976584.2+1191546.66</f>
        <v>6281000.5300000003</v>
      </c>
      <c r="E14" s="19">
        <v>0</v>
      </c>
      <c r="F14" s="7">
        <v>0</v>
      </c>
      <c r="G14" s="7">
        <v>800000</v>
      </c>
      <c r="H14" s="19">
        <v>13000</v>
      </c>
      <c r="I14" s="17">
        <v>5000</v>
      </c>
      <c r="J14" s="16"/>
      <c r="K14" s="19">
        <v>963800</v>
      </c>
      <c r="L14" s="19">
        <v>0</v>
      </c>
      <c r="M14" s="19">
        <v>5730418.2000000002</v>
      </c>
      <c r="N14" s="19">
        <v>0</v>
      </c>
      <c r="O14" s="7">
        <f>C14+D14+F14+H14+J14+I14+K14+N137+E14+N14+M14+G14+L14</f>
        <v>17408018.73</v>
      </c>
      <c r="P14" s="13"/>
    </row>
    <row r="15" spans="1:16" ht="31.5" x14ac:dyDescent="0.25">
      <c r="A15" s="5">
        <v>3</v>
      </c>
      <c r="B15" s="22" t="s">
        <v>23</v>
      </c>
      <c r="C15" s="6">
        <v>32036600</v>
      </c>
      <c r="D15" s="19">
        <f>4245436.29+759991.57+37944895.81+2901938.32+880008</f>
        <v>46732269.990000002</v>
      </c>
      <c r="E15" s="19">
        <v>0</v>
      </c>
      <c r="F15" s="7">
        <v>0</v>
      </c>
      <c r="G15" s="7">
        <v>0</v>
      </c>
      <c r="H15" s="19">
        <v>0</v>
      </c>
      <c r="I15" s="17">
        <v>0</v>
      </c>
      <c r="J15" s="16"/>
      <c r="K15" s="19">
        <f>385600-329154.28</f>
        <v>56445.719999999972</v>
      </c>
      <c r="L15" s="19">
        <v>2391549.39</v>
      </c>
      <c r="M15" s="19">
        <f>1773313.64+9906017.98</f>
        <v>11679331.620000001</v>
      </c>
      <c r="N15" s="19">
        <v>0</v>
      </c>
      <c r="O15" s="7">
        <f t="shared" ref="O15:O19" si="0">C15+D15+F15+H15+J15+I15+K15+N138+E15+N15+M15+G15+L15</f>
        <v>92896196.720000014</v>
      </c>
      <c r="P15" s="14"/>
    </row>
    <row r="16" spans="1:16" ht="31.5" x14ac:dyDescent="0.25">
      <c r="A16" s="5">
        <v>4</v>
      </c>
      <c r="B16" s="22" t="s">
        <v>24</v>
      </c>
      <c r="C16" s="6">
        <v>5312100</v>
      </c>
      <c r="D16" s="19">
        <f>1659831+3565958.16+1222519.96+1391620.97</f>
        <v>7839930.0899999999</v>
      </c>
      <c r="E16" s="19">
        <v>0</v>
      </c>
      <c r="F16" s="7">
        <v>0</v>
      </c>
      <c r="G16" s="7">
        <v>650000</v>
      </c>
      <c r="H16" s="19">
        <v>16000</v>
      </c>
      <c r="I16" s="17">
        <v>6000</v>
      </c>
      <c r="J16" s="16"/>
      <c r="K16" s="19">
        <f>963800+85000</f>
        <v>1048800</v>
      </c>
      <c r="L16" s="19">
        <v>0</v>
      </c>
      <c r="M16" s="19">
        <v>3872939</v>
      </c>
      <c r="N16" s="19">
        <v>0</v>
      </c>
      <c r="O16" s="7">
        <f t="shared" si="0"/>
        <v>18745769.09</v>
      </c>
      <c r="P16" s="14"/>
    </row>
    <row r="17" spans="1:16" ht="31.5" x14ac:dyDescent="0.25">
      <c r="A17" s="5">
        <v>5</v>
      </c>
      <c r="B17" s="22" t="s">
        <v>25</v>
      </c>
      <c r="C17" s="6">
        <v>32582300</v>
      </c>
      <c r="D17" s="19">
        <f>13156213.9+391825+1346532.54</f>
        <v>14894571.440000001</v>
      </c>
      <c r="E17" s="19">
        <v>0</v>
      </c>
      <c r="F17" s="7">
        <v>0</v>
      </c>
      <c r="G17" s="7">
        <v>0</v>
      </c>
      <c r="H17" s="19">
        <v>31000</v>
      </c>
      <c r="I17" s="17">
        <v>12000</v>
      </c>
      <c r="J17" s="16"/>
      <c r="K17" s="19">
        <f>385600+100732.36</f>
        <v>486332.36</v>
      </c>
      <c r="L17" s="19">
        <v>0</v>
      </c>
      <c r="M17" s="19">
        <v>0</v>
      </c>
      <c r="N17" s="19">
        <v>0</v>
      </c>
      <c r="O17" s="7">
        <f t="shared" si="0"/>
        <v>48006203.799999997</v>
      </c>
      <c r="P17" s="14"/>
    </row>
    <row r="18" spans="1:16" ht="31.5" x14ac:dyDescent="0.25">
      <c r="A18" s="5">
        <v>6</v>
      </c>
      <c r="B18" s="22" t="s">
        <v>26</v>
      </c>
      <c r="C18" s="6">
        <v>7802700</v>
      </c>
      <c r="D18" s="19">
        <f>3679033.68+1466703.03+1641392.79+675325.87</f>
        <v>7462455.3700000001</v>
      </c>
      <c r="E18" s="19">
        <v>0</v>
      </c>
      <c r="F18" s="7">
        <v>0</v>
      </c>
      <c r="G18" s="7">
        <v>0</v>
      </c>
      <c r="H18" s="19">
        <v>22000</v>
      </c>
      <c r="I18" s="17">
        <v>8500</v>
      </c>
      <c r="J18" s="16"/>
      <c r="K18" s="19">
        <f>963800+58421.92</f>
        <v>1022221.92</v>
      </c>
      <c r="L18" s="19">
        <v>0</v>
      </c>
      <c r="M18" s="19">
        <v>0</v>
      </c>
      <c r="N18" s="19">
        <v>0</v>
      </c>
      <c r="O18" s="7">
        <f t="shared" si="0"/>
        <v>16317877.290000001</v>
      </c>
      <c r="P18" s="14"/>
    </row>
    <row r="19" spans="1:16" ht="31.5" x14ac:dyDescent="0.25">
      <c r="A19" s="5">
        <v>7</v>
      </c>
      <c r="B19" s="22" t="s">
        <v>27</v>
      </c>
      <c r="C19" s="6">
        <v>3944400</v>
      </c>
      <c r="D19" s="19">
        <f>4198554+1980500+494886.97+172734.59+725579.42</f>
        <v>7572254.9799999995</v>
      </c>
      <c r="E19" s="19">
        <v>0</v>
      </c>
      <c r="F19" s="7">
        <v>0</v>
      </c>
      <c r="G19" s="7">
        <v>1000000</v>
      </c>
      <c r="H19" s="19">
        <v>10200</v>
      </c>
      <c r="I19" s="17">
        <v>4000</v>
      </c>
      <c r="J19" s="16"/>
      <c r="K19" s="19">
        <f>963800+85000</f>
        <v>1048800</v>
      </c>
      <c r="L19" s="19">
        <v>0</v>
      </c>
      <c r="M19" s="19">
        <v>9796626</v>
      </c>
      <c r="N19" s="19">
        <v>0</v>
      </c>
      <c r="O19" s="7">
        <f t="shared" si="0"/>
        <v>23376280.98</v>
      </c>
      <c r="P19" s="14"/>
    </row>
    <row r="20" spans="1:16" ht="15.75" customHeight="1" x14ac:dyDescent="0.25">
      <c r="A20" s="8"/>
      <c r="B20" s="9" t="s">
        <v>4</v>
      </c>
      <c r="C20" s="10">
        <f t="shared" ref="C20:I20" si="1">C15+C18+C17+C19+C14+C13+C16</f>
        <v>133474500</v>
      </c>
      <c r="D20" s="24">
        <f t="shared" si="1"/>
        <v>90782482.400000006</v>
      </c>
      <c r="E20" s="24">
        <f t="shared" si="1"/>
        <v>61050000</v>
      </c>
      <c r="F20" s="10">
        <f t="shared" si="1"/>
        <v>1375300</v>
      </c>
      <c r="G20" s="10">
        <f>G13+G14+G15+G16+G17+G18+G19</f>
        <v>2450000</v>
      </c>
      <c r="H20" s="10">
        <f t="shared" si="1"/>
        <v>92200</v>
      </c>
      <c r="I20" s="10">
        <f t="shared" si="1"/>
        <v>35500</v>
      </c>
      <c r="J20" s="10">
        <f t="shared" ref="J20" si="2">J15+J18+J17+J19+J14+J13+J16</f>
        <v>0</v>
      </c>
      <c r="K20" s="10">
        <f>K15+K18+K17+K19+K14+K13+K16</f>
        <v>4626400</v>
      </c>
      <c r="L20" s="10">
        <f t="shared" ref="L20:M20" si="3">L15+L18+L17+L19+L14+L13+L16</f>
        <v>2391549.39</v>
      </c>
      <c r="M20" s="10">
        <f t="shared" si="3"/>
        <v>31079314.82</v>
      </c>
      <c r="N20" s="10">
        <f>N15+N18+N17+N19+N14+N13+N16</f>
        <v>14598000</v>
      </c>
      <c r="O20" s="10">
        <f>O15+O18+O17+O19+O14+O13+O16</f>
        <v>341955246.60999995</v>
      </c>
      <c r="P20" s="3"/>
    </row>
    <row r="21" spans="1:16" x14ac:dyDescent="0.25">
      <c r="A21" s="32" t="s">
        <v>5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</sheetData>
  <mergeCells count="15">
    <mergeCell ref="F1:O1"/>
    <mergeCell ref="F2:O2"/>
    <mergeCell ref="F3:O3"/>
    <mergeCell ref="F5:O5"/>
    <mergeCell ref="F6:O6"/>
    <mergeCell ref="F7:O7"/>
    <mergeCell ref="A8:O8"/>
    <mergeCell ref="A21:O21"/>
    <mergeCell ref="A10:A11"/>
    <mergeCell ref="B10:B11"/>
    <mergeCell ref="C10:C11"/>
    <mergeCell ref="O10:O11"/>
    <mergeCell ref="H10:K10"/>
    <mergeCell ref="D10:G10"/>
    <mergeCell ref="L10:N10"/>
  </mergeCells>
  <printOptions horizontalCentered="1"/>
  <pageMargins left="0.59055118110236227" right="0.59055118110236227" top="0.9055118110236221" bottom="0.39370078740157483" header="0.51181102362204722" footer="0"/>
  <pageSetup paperSize="9" scale="55" firstPageNumber="0" orientation="landscape" useFirstPageNumber="1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2025-08-13T05:06:59Z</cp:lastPrinted>
  <dcterms:created xsi:type="dcterms:W3CDTF">2015-11-07T05:36:00Z</dcterms:created>
  <dcterms:modified xsi:type="dcterms:W3CDTF">2025-08-18T11:02:13Z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